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0" yWindow="120" windowWidth="18900" windowHeight="7840"/>
  </bookViews>
  <sheets>
    <sheet name="Masterspunkte ab 2023" sheetId="1" r:id="rId1"/>
  </sheets>
  <calcPr calcId="145621"/>
</workbook>
</file>

<file path=xl/calcChain.xml><?xml version="1.0" encoding="utf-8"?>
<calcChain xmlns="http://schemas.openxmlformats.org/spreadsheetml/2006/main">
  <c r="D16" i="1" l="1"/>
  <c r="E16" i="1" s="1"/>
  <c r="D9" i="1"/>
  <c r="E9" i="1" s="1"/>
  <c r="F16" i="1" l="1"/>
  <c r="G16" i="1" s="1"/>
  <c r="F9" i="1" s="1"/>
  <c r="G9" i="1" s="1"/>
  <c r="A27" i="1"/>
  <c r="B27" i="1" s="1"/>
  <c r="C27" i="1" s="1"/>
  <c r="D27" i="1" s="1"/>
  <c r="C16" i="1" l="1"/>
  <c r="I14" i="1" s="1"/>
  <c r="J14" i="1" s="1"/>
  <c r="K14" i="1" s="1"/>
  <c r="I16" i="1" l="1"/>
  <c r="J11" i="1" s="1"/>
  <c r="J16" i="1" s="1"/>
  <c r="K16" i="1" s="1"/>
  <c r="K11" i="1" s="1"/>
  <c r="C9" i="1"/>
</calcChain>
</file>

<file path=xl/sharedStrings.xml><?xml version="1.0" encoding="utf-8"?>
<sst xmlns="http://schemas.openxmlformats.org/spreadsheetml/2006/main" count="53" uniqueCount="40">
  <si>
    <t>erzielte Zeit</t>
  </si>
  <si>
    <t>Min</t>
  </si>
  <si>
    <t>Sek</t>
  </si>
  <si>
    <t>Punkte</t>
  </si>
  <si>
    <t>Weltrekord</t>
  </si>
  <si>
    <t>Berechnung  der  Masterspunkte  ab  2023</t>
  </si>
  <si>
    <t>(Weltrekord = 1000 Punkte)</t>
  </si>
  <si>
    <t>Nur die gelben Felder ausfüllen  (Minuten ohne ":")  (Sekunden mit ".")</t>
  </si>
  <si>
    <t>Umgekehrte Berechnung, Punkte = Zeit</t>
  </si>
  <si>
    <t>Die Weltrekorde sind hier nachzuschauen:</t>
  </si>
  <si>
    <t>Masters World Records (worldaquatics.com)</t>
  </si>
  <si>
    <t>Runter Scrollen bis:</t>
  </si>
  <si>
    <t>Masters World Record - LCM (as of xx.xx.xxxx)          = 50m Bahn</t>
  </si>
  <si>
    <t>oder:</t>
  </si>
  <si>
    <t>Masters World Record - SCM (as of xx.xx.xxxx)          = 25m Bahn</t>
  </si>
  <si>
    <t>Wenn erzielte Zeit = Weltrekord, dann erhält der aktuelle Weltrekord natürlich weniger Punkte !</t>
  </si>
  <si>
    <t>erstellt durch:</t>
  </si>
  <si>
    <t>Kurt Frei</t>
  </si>
  <si>
    <t>kurt.frei@hispeed.ch</t>
  </si>
  <si>
    <t>Schwimmverein beider Basel</t>
  </si>
  <si>
    <t>Zeit</t>
  </si>
  <si>
    <t>in Sek</t>
  </si>
  <si>
    <t>Gewünschte</t>
  </si>
  <si>
    <t xml:space="preserve">       zu erzielende Zeit</t>
  </si>
  <si>
    <t>Hier finden die Berechnungen statt !</t>
  </si>
  <si>
    <t>K13/60</t>
  </si>
  <si>
    <t>Zuerst "Datei herunterladen" und Öffnen.</t>
  </si>
  <si>
    <t>Dann "Barbeitung aktivieren".</t>
  </si>
  <si>
    <t>Der Weltrekord muss in Feld A+B16 eingetragen sein.</t>
  </si>
  <si>
    <t>Feld A+B9 muss eine schlechtere Zeit als der WR sein !</t>
  </si>
  <si>
    <t>Punkte = 1000/G16</t>
  </si>
  <si>
    <t>C16/I11</t>
  </si>
  <si>
    <t>Kubikwurzel  I14</t>
  </si>
  <si>
    <t>J14*E16</t>
  </si>
  <si>
    <t>E9/E16</t>
  </si>
  <si>
    <t>F16 Hoch 3</t>
  </si>
  <si>
    <t>E16/E9</t>
  </si>
  <si>
    <t>A27 Hoch 3</t>
  </si>
  <si>
    <t>Punkte = 1000/B27</t>
  </si>
  <si>
    <t>Min in Sek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</si>
</sst>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.00"/>
    <numFmt numFmtId="165" formatCode="0.0000"/>
    <numFmt numFmtId="166" formatCode="[$-807]d/\ mmmm\ yyyy;@"/>
    <numFmt numFmtId="167" formatCode="0.00000000"/>
  </numFmts>
  <fonts count="1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Algerian"/>
      <family val="5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3"/>
      <color theme="1"/>
      <name val="Arial"/>
      <family val="2"/>
    </font>
    <font>
      <b/>
      <sz val="10"/>
      <color theme="1"/>
      <name val="Calibri"/>
      <family val="2"/>
      <scheme val="minor"/>
    </font>
    <font>
      <sz val="11"/>
      <color rgb="FF000118"/>
      <name val="Calibri"/>
      <family val="2"/>
      <scheme val="minor"/>
    </font>
    <font>
      <u/>
      <sz val="16"/>
      <color theme="10"/>
      <name val="Calibri"/>
      <family val="2"/>
      <scheme val="minor"/>
    </font>
    <font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18">
    <xf numFmtId="0" fontId="0" fillId="0" borderId="0" xfId="0"/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2" fontId="3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right"/>
    </xf>
    <xf numFmtId="0" fontId="3" fillId="0" borderId="0" xfId="0" applyFont="1"/>
    <xf numFmtId="0" fontId="7" fillId="0" borderId="0" xfId="0" applyFont="1" applyBorder="1" applyAlignment="1"/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Border="1"/>
    <xf numFmtId="0" fontId="6" fillId="0" borderId="0" xfId="0" applyFont="1"/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 applyProtection="1">
      <alignment horizontal="right"/>
    </xf>
    <xf numFmtId="164" fontId="3" fillId="0" borderId="0" xfId="0" applyNumberFormat="1" applyFont="1" applyFill="1" applyBorder="1" applyAlignment="1" applyProtection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2" fontId="6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right"/>
    </xf>
    <xf numFmtId="165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Alignment="1">
      <alignment horizontal="left"/>
    </xf>
    <xf numFmtId="0" fontId="10" fillId="2" borderId="0" xfId="0" applyFont="1" applyFill="1" applyAlignment="1">
      <alignment horizontal="left"/>
    </xf>
    <xf numFmtId="2" fontId="10" fillId="2" borderId="0" xfId="0" applyNumberFormat="1" applyFont="1" applyFill="1" applyAlignment="1">
      <alignment horizontal="left"/>
    </xf>
    <xf numFmtId="1" fontId="11" fillId="2" borderId="0" xfId="0" applyNumberFormat="1" applyFont="1" applyFill="1" applyAlignment="1">
      <alignment horizontal="right"/>
    </xf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0" fillId="0" borderId="0" xfId="0" applyFont="1"/>
    <xf numFmtId="165" fontId="6" fillId="0" borderId="0" xfId="0" applyNumberFormat="1" applyFont="1" applyFill="1" applyBorder="1" applyAlignment="1">
      <alignment horizontal="center"/>
    </xf>
    <xf numFmtId="2" fontId="6" fillId="0" borderId="0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2" fontId="6" fillId="4" borderId="2" xfId="0" applyNumberFormat="1" applyFont="1" applyFill="1" applyBorder="1" applyAlignment="1">
      <alignment horizontal="center"/>
    </xf>
    <xf numFmtId="165" fontId="6" fillId="4" borderId="4" xfId="0" applyNumberFormat="1" applyFont="1" applyFill="1" applyBorder="1" applyAlignment="1">
      <alignment horizontal="center"/>
    </xf>
    <xf numFmtId="165" fontId="6" fillId="4" borderId="5" xfId="0" applyNumberFormat="1" applyFont="1" applyFill="1" applyBorder="1" applyAlignment="1">
      <alignment horizontal="center"/>
    </xf>
    <xf numFmtId="2" fontId="6" fillId="4" borderId="5" xfId="0" applyNumberFormat="1" applyFont="1" applyFill="1" applyBorder="1" applyAlignment="1">
      <alignment horizontal="center"/>
    </xf>
    <xf numFmtId="2" fontId="6" fillId="4" borderId="6" xfId="0" applyNumberFormat="1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Alignment="1">
      <alignment horizontal="right"/>
    </xf>
    <xf numFmtId="0" fontId="12" fillId="0" borderId="0" xfId="0" applyFont="1" applyAlignment="1"/>
    <xf numFmtId="166" fontId="12" fillId="0" borderId="0" xfId="0" applyNumberFormat="1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/>
    </xf>
    <xf numFmtId="0" fontId="14" fillId="4" borderId="2" xfId="0" applyFont="1" applyFill="1" applyBorder="1" applyAlignment="1"/>
    <xf numFmtId="0" fontId="14" fillId="4" borderId="3" xfId="0" applyFont="1" applyFill="1" applyBorder="1" applyAlignment="1"/>
    <xf numFmtId="0" fontId="3" fillId="0" borderId="0" xfId="0" applyFont="1" applyBorder="1" applyAlignment="1">
      <alignment horizontal="right"/>
    </xf>
    <xf numFmtId="0" fontId="0" fillId="4" borderId="7" xfId="0" applyFont="1" applyFill="1" applyBorder="1" applyAlignment="1">
      <alignment horizontal="center"/>
    </xf>
    <xf numFmtId="0" fontId="0" fillId="4" borderId="0" xfId="0" applyFont="1" applyFill="1" applyBorder="1" applyAlignment="1">
      <alignment horizontal="center"/>
    </xf>
    <xf numFmtId="2" fontId="0" fillId="4" borderId="0" xfId="0" applyNumberFormat="1" applyFont="1" applyFill="1" applyBorder="1" applyAlignment="1">
      <alignment horizontal="center"/>
    </xf>
    <xf numFmtId="2" fontId="0" fillId="4" borderId="8" xfId="0" applyNumberFormat="1" applyFont="1" applyFill="1" applyBorder="1" applyAlignment="1">
      <alignment horizontal="center"/>
    </xf>
    <xf numFmtId="0" fontId="3" fillId="0" borderId="0" xfId="0" applyFont="1" applyBorder="1"/>
    <xf numFmtId="0" fontId="6" fillId="0" borderId="7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8" xfId="0" applyFont="1" applyBorder="1" applyAlignment="1">
      <alignment horizontal="center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1" fontId="1" fillId="2" borderId="0" xfId="0" applyNumberFormat="1" applyFont="1" applyFill="1" applyBorder="1" applyAlignment="1">
      <alignment horizontal="right"/>
    </xf>
    <xf numFmtId="164" fontId="1" fillId="2" borderId="8" xfId="0" applyNumberFormat="1" applyFont="1" applyFill="1" applyBorder="1" applyAlignment="1">
      <alignment horizontal="center"/>
    </xf>
    <xf numFmtId="0" fontId="3" fillId="4" borderId="7" xfId="0" applyFont="1" applyFill="1" applyBorder="1"/>
    <xf numFmtId="0" fontId="3" fillId="4" borderId="0" xfId="0" applyFont="1" applyFill="1"/>
    <xf numFmtId="0" fontId="10" fillId="4" borderId="0" xfId="0" applyFont="1" applyFill="1" applyBorder="1" applyAlignment="1">
      <alignment horizontal="center"/>
    </xf>
    <xf numFmtId="0" fontId="10" fillId="4" borderId="8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4" borderId="8" xfId="0" applyFont="1" applyFill="1" applyBorder="1" applyAlignment="1">
      <alignment horizontal="center"/>
    </xf>
    <xf numFmtId="1" fontId="0" fillId="4" borderId="7" xfId="0" applyNumberFormat="1" applyFont="1" applyFill="1" applyBorder="1" applyAlignment="1" applyProtection="1">
      <alignment horizontal="center"/>
    </xf>
    <xf numFmtId="1" fontId="0" fillId="4" borderId="0" xfId="0" applyNumberFormat="1" applyFont="1" applyFill="1" applyBorder="1" applyAlignment="1">
      <alignment horizontal="right"/>
    </xf>
    <xf numFmtId="164" fontId="0" fillId="4" borderId="8" xfId="0" applyNumberFormat="1" applyFont="1" applyFill="1" applyBorder="1" applyAlignment="1">
      <alignment horizontal="center"/>
    </xf>
    <xf numFmtId="0" fontId="3" fillId="4" borderId="8" xfId="0" applyFont="1" applyFill="1" applyBorder="1"/>
    <xf numFmtId="165" fontId="0" fillId="4" borderId="7" xfId="0" applyNumberFormat="1" applyFont="1" applyFill="1" applyBorder="1" applyAlignment="1">
      <alignment horizontal="center"/>
    </xf>
    <xf numFmtId="165" fontId="16" fillId="4" borderId="0" xfId="0" applyNumberFormat="1" applyFont="1" applyFill="1" applyBorder="1" applyAlignment="1">
      <alignment horizontal="center"/>
    </xf>
    <xf numFmtId="165" fontId="0" fillId="4" borderId="8" xfId="0" applyNumberFormat="1" applyFont="1" applyFill="1" applyBorder="1" applyAlignment="1">
      <alignment horizontal="center"/>
    </xf>
    <xf numFmtId="0" fontId="0" fillId="4" borderId="4" xfId="0" applyFont="1" applyFill="1" applyBorder="1" applyAlignment="1">
      <alignment horizontal="center"/>
    </xf>
    <xf numFmtId="2" fontId="0" fillId="4" borderId="5" xfId="0" applyNumberFormat="1" applyFont="1" applyFill="1" applyBorder="1" applyAlignment="1">
      <alignment horizontal="center"/>
    </xf>
    <xf numFmtId="165" fontId="0" fillId="4" borderId="5" xfId="0" applyNumberFormat="1" applyFont="1" applyFill="1" applyBorder="1" applyAlignment="1">
      <alignment horizontal="center"/>
    </xf>
    <xf numFmtId="165" fontId="0" fillId="4" borderId="6" xfId="0" applyNumberFormat="1" applyFont="1" applyFill="1" applyBorder="1" applyAlignment="1">
      <alignment horizontal="center"/>
    </xf>
    <xf numFmtId="165" fontId="0" fillId="4" borderId="4" xfId="0" applyNumberFormat="1" applyFont="1" applyFill="1" applyBorder="1" applyAlignment="1">
      <alignment horizontal="center"/>
    </xf>
    <xf numFmtId="2" fontId="0" fillId="4" borderId="6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Protection="1">
      <protection locked="0"/>
    </xf>
    <xf numFmtId="164" fontId="1" fillId="3" borderId="0" xfId="0" applyNumberFormat="1" applyFont="1" applyFill="1" applyAlignment="1" applyProtection="1">
      <alignment horizontal="center"/>
      <protection locked="0"/>
    </xf>
    <xf numFmtId="0" fontId="18" fillId="0" borderId="0" xfId="0" applyFont="1"/>
    <xf numFmtId="0" fontId="18" fillId="0" borderId="0" xfId="0" applyFont="1" applyAlignment="1">
      <alignment horizontal="center"/>
    </xf>
    <xf numFmtId="0" fontId="15" fillId="5" borderId="1" xfId="0" applyFont="1" applyFill="1" applyBorder="1" applyAlignment="1">
      <alignment horizontal="left"/>
    </xf>
    <xf numFmtId="0" fontId="7" fillId="5" borderId="2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15" fillId="5" borderId="7" xfId="0" applyFont="1" applyFill="1" applyBorder="1" applyAlignment="1">
      <alignment horizontal="left"/>
    </xf>
    <xf numFmtId="0" fontId="8" fillId="5" borderId="0" xfId="0" applyFont="1" applyFill="1" applyBorder="1" applyAlignment="1">
      <alignment horizontal="center"/>
    </xf>
    <xf numFmtId="0" fontId="8" fillId="5" borderId="8" xfId="0" applyFont="1" applyFill="1" applyBorder="1" applyAlignment="1">
      <alignment horizontal="center"/>
    </xf>
    <xf numFmtId="0" fontId="13" fillId="0" borderId="0" xfId="1" applyFont="1" applyAlignment="1">
      <alignment horizontal="left"/>
    </xf>
    <xf numFmtId="1" fontId="12" fillId="0" borderId="0" xfId="0" applyNumberFormat="1" applyFont="1" applyAlignment="1">
      <alignment horizontal="left"/>
    </xf>
    <xf numFmtId="167" fontId="0" fillId="4" borderId="0" xfId="0" applyNumberFormat="1" applyFont="1" applyFill="1" applyBorder="1" applyAlignment="1">
      <alignment horizontal="center"/>
    </xf>
    <xf numFmtId="167" fontId="0" fillId="4" borderId="8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1" fontId="6" fillId="4" borderId="2" xfId="0" applyNumberFormat="1" applyFont="1" applyFill="1" applyBorder="1" applyAlignment="1">
      <alignment horizontal="center"/>
    </xf>
    <xf numFmtId="1" fontId="6" fillId="4" borderId="3" xfId="0" applyNumberFormat="1" applyFont="1" applyFill="1" applyBorder="1" applyAlignment="1">
      <alignment horizontal="center"/>
    </xf>
    <xf numFmtId="0" fontId="17" fillId="0" borderId="0" xfId="1" applyFont="1" applyAlignment="1" applyProtection="1">
      <alignment horizontal="center"/>
      <protection locked="0"/>
    </xf>
    <xf numFmtId="0" fontId="11" fillId="5" borderId="0" xfId="0" applyFont="1" applyFill="1" applyAlignment="1">
      <alignment horizontal="center"/>
    </xf>
    <xf numFmtId="0" fontId="11" fillId="6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3" borderId="0" xfId="0" applyFont="1" applyFill="1" applyAlignment="1">
      <alignment horizontal="center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349250</xdr:colOff>
      <xdr:row>0</xdr:row>
      <xdr:rowOff>82550</xdr:rowOff>
    </xdr:from>
    <xdr:to>
      <xdr:col>5</xdr:col>
      <xdr:colOff>584708</xdr:colOff>
      <xdr:row>1</xdr:row>
      <xdr:rowOff>154432</xdr:rowOff>
    </xdr:to>
    <xdr:sp macro="" textlink="">
      <xdr:nvSpPr>
        <xdr:cNvPr id="3" name="Pfeil nach rechts 2"/>
        <xdr:cNvSpPr/>
      </xdr:nvSpPr>
      <xdr:spPr>
        <a:xfrm>
          <a:off x="4159250" y="82550"/>
          <a:ext cx="978408" cy="3068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6</xdr:col>
      <xdr:colOff>196850</xdr:colOff>
      <xdr:row>0</xdr:row>
      <xdr:rowOff>82550</xdr:rowOff>
    </xdr:from>
    <xdr:to>
      <xdr:col>7</xdr:col>
      <xdr:colOff>152908</xdr:colOff>
      <xdr:row>1</xdr:row>
      <xdr:rowOff>154432</xdr:rowOff>
    </xdr:to>
    <xdr:sp macro="" textlink="">
      <xdr:nvSpPr>
        <xdr:cNvPr id="4" name="Pfeil nach rechts 3"/>
        <xdr:cNvSpPr/>
      </xdr:nvSpPr>
      <xdr:spPr>
        <a:xfrm>
          <a:off x="5772150" y="82550"/>
          <a:ext cx="978408" cy="3068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urt.frei@hispeed.ch" TargetMode="External"/><Relationship Id="rId1" Type="http://schemas.openxmlformats.org/officeDocument/2006/relationships/hyperlink" Target="https://www.worldaquatics.com/masters/records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A9" sqref="A9"/>
    </sheetView>
  </sheetViews>
  <sheetFormatPr baseColWidth="10" defaultRowHeight="14.5" x14ac:dyDescent="0.35"/>
  <cols>
    <col min="1" max="3" width="14.6328125" customWidth="1"/>
    <col min="4" max="4" width="10.6328125" customWidth="1"/>
    <col min="5" max="7" width="14.6328125" customWidth="1"/>
    <col min="8" max="8" width="5.6328125" customWidth="1"/>
    <col min="9" max="15" width="14.6328125" customWidth="1"/>
  </cols>
  <sheetData>
    <row r="1" spans="1:11" s="8" customFormat="1" ht="18.5" x14ac:dyDescent="0.45">
      <c r="A1" s="5"/>
      <c r="B1" s="6"/>
      <c r="C1" s="7"/>
      <c r="F1" s="4"/>
      <c r="G1" s="4"/>
      <c r="I1" s="112" t="s">
        <v>26</v>
      </c>
      <c r="J1" s="112"/>
      <c r="K1" s="112"/>
    </row>
    <row r="2" spans="1:11" s="8" customFormat="1" ht="18.5" x14ac:dyDescent="0.45">
      <c r="A2" s="5"/>
      <c r="B2" s="6"/>
      <c r="C2" s="7"/>
      <c r="F2" s="4"/>
      <c r="G2" s="4"/>
      <c r="I2" s="113" t="s">
        <v>27</v>
      </c>
      <c r="J2" s="113"/>
      <c r="K2" s="113"/>
    </row>
    <row r="3" spans="1:11" s="10" customFormat="1" ht="22" customHeight="1" x14ac:dyDescent="0.6">
      <c r="A3" s="115" t="s">
        <v>5</v>
      </c>
      <c r="B3" s="115"/>
      <c r="C3" s="115"/>
      <c r="D3" s="115"/>
      <c r="E3" s="115"/>
      <c r="F3" s="115"/>
      <c r="G3" s="115"/>
      <c r="H3" s="9"/>
    </row>
    <row r="4" spans="1:11" s="12" customFormat="1" ht="22" customHeight="1" x14ac:dyDescent="0.35">
      <c r="A4" s="116" t="s">
        <v>6</v>
      </c>
      <c r="B4" s="116"/>
      <c r="C4" s="116"/>
      <c r="D4" s="116"/>
      <c r="E4" s="116"/>
      <c r="F4" s="116"/>
      <c r="G4" s="116"/>
      <c r="H4" s="11"/>
    </row>
    <row r="5" spans="1:11" s="14" customFormat="1" ht="18" customHeight="1" x14ac:dyDescent="0.5">
      <c r="A5" s="117" t="s">
        <v>7</v>
      </c>
      <c r="B5" s="117"/>
      <c r="C5" s="117"/>
      <c r="D5" s="117"/>
      <c r="E5" s="117"/>
      <c r="F5" s="117"/>
      <c r="G5" s="117"/>
      <c r="H5" s="13"/>
      <c r="I5" s="117" t="s">
        <v>8</v>
      </c>
      <c r="J5" s="117"/>
      <c r="K5" s="117"/>
    </row>
    <row r="6" spans="1:11" ht="4" customHeight="1" x14ac:dyDescent="0.35"/>
    <row r="7" spans="1:11" ht="25.5" x14ac:dyDescent="0.6">
      <c r="A7" s="114" t="s">
        <v>0</v>
      </c>
      <c r="B7" s="114"/>
      <c r="C7" s="114"/>
      <c r="D7" s="50" t="s">
        <v>1</v>
      </c>
      <c r="E7" s="51" t="s">
        <v>20</v>
      </c>
      <c r="F7" s="52"/>
      <c r="G7" s="53"/>
      <c r="H7" s="54"/>
      <c r="I7" s="91" t="s">
        <v>28</v>
      </c>
      <c r="J7" s="92"/>
      <c r="K7" s="93"/>
    </row>
    <row r="8" spans="1:11" ht="21" x14ac:dyDescent="0.5">
      <c r="A8" s="1" t="s">
        <v>1</v>
      </c>
      <c r="B8" s="2" t="s">
        <v>2</v>
      </c>
      <c r="C8" s="2" t="s">
        <v>3</v>
      </c>
      <c r="D8" s="55" t="s">
        <v>21</v>
      </c>
      <c r="E8" s="56" t="s">
        <v>21</v>
      </c>
      <c r="F8" s="99" t="s">
        <v>30</v>
      </c>
      <c r="G8" s="100"/>
      <c r="H8" s="54"/>
      <c r="I8" s="94" t="s">
        <v>29</v>
      </c>
      <c r="J8" s="95"/>
      <c r="K8" s="96"/>
    </row>
    <row r="9" spans="1:11" ht="18.5" x14ac:dyDescent="0.45">
      <c r="A9" s="87">
        <v>3</v>
      </c>
      <c r="B9" s="88">
        <v>33.33</v>
      </c>
      <c r="C9" s="86">
        <f>IF(F9&gt;1000,1000,G9)</f>
        <v>652</v>
      </c>
      <c r="D9" s="55">
        <f>SUM(A9*60)</f>
        <v>180</v>
      </c>
      <c r="E9" s="57">
        <f>SUM(D9+B9)</f>
        <v>213.32999999999998</v>
      </c>
      <c r="F9" s="57">
        <f>SUM(1000/G16)</f>
        <v>652.16784940077923</v>
      </c>
      <c r="G9" s="58">
        <f>ROUNDDOWN(F9,0)</f>
        <v>652</v>
      </c>
      <c r="H9" s="59"/>
      <c r="I9" s="60" t="s">
        <v>22</v>
      </c>
      <c r="J9" s="101" t="s">
        <v>23</v>
      </c>
      <c r="K9" s="102"/>
    </row>
    <row r="10" spans="1:11" ht="18.5" x14ac:dyDescent="0.45">
      <c r="D10" s="55"/>
      <c r="E10" s="57"/>
      <c r="F10" s="57"/>
      <c r="G10" s="58"/>
      <c r="H10" s="59"/>
      <c r="I10" s="60" t="s">
        <v>3</v>
      </c>
      <c r="J10" s="61" t="s">
        <v>1</v>
      </c>
      <c r="K10" s="62" t="s">
        <v>2</v>
      </c>
    </row>
    <row r="11" spans="1:11" ht="18.5" x14ac:dyDescent="0.45">
      <c r="D11" s="103" t="s">
        <v>24</v>
      </c>
      <c r="E11" s="104"/>
      <c r="F11" s="104"/>
      <c r="G11" s="105"/>
      <c r="H11" s="59"/>
      <c r="I11" s="63">
        <v>700</v>
      </c>
      <c r="J11" s="64">
        <f>ROUNDDOWN(I16,0)</f>
        <v>3</v>
      </c>
      <c r="K11" s="65">
        <f>SUM(K16)</f>
        <v>28.355857882067113</v>
      </c>
    </row>
    <row r="12" spans="1:11" ht="4" customHeight="1" x14ac:dyDescent="0.45">
      <c r="D12" s="66"/>
      <c r="E12" s="67"/>
      <c r="F12" s="68"/>
      <c r="G12" s="69"/>
      <c r="H12" s="59"/>
      <c r="I12" s="70"/>
      <c r="J12" s="4"/>
      <c r="K12" s="71"/>
    </row>
    <row r="13" spans="1:11" ht="18.5" x14ac:dyDescent="0.45">
      <c r="D13" s="66"/>
      <c r="E13" s="67"/>
      <c r="F13" s="56"/>
      <c r="G13" s="72"/>
      <c r="H13" s="59"/>
      <c r="I13" s="73" t="s">
        <v>31</v>
      </c>
      <c r="J13" s="74" t="s">
        <v>32</v>
      </c>
      <c r="K13" s="75" t="s">
        <v>33</v>
      </c>
    </row>
    <row r="14" spans="1:11" ht="18.5" x14ac:dyDescent="0.45">
      <c r="A14" s="114" t="s">
        <v>4</v>
      </c>
      <c r="B14" s="114"/>
      <c r="C14" s="114"/>
      <c r="D14" s="55" t="s">
        <v>1</v>
      </c>
      <c r="E14" s="56" t="s">
        <v>20</v>
      </c>
      <c r="F14" s="67"/>
      <c r="G14" s="76"/>
      <c r="H14" s="59"/>
      <c r="I14" s="77">
        <f>SUM(C16/I11)</f>
        <v>1.4285714285714286</v>
      </c>
      <c r="J14" s="78">
        <f>I14^(1/3)</f>
        <v>1.126247880443606</v>
      </c>
      <c r="K14" s="79">
        <f>SUM(J14*E16)</f>
        <v>208.35585788206711</v>
      </c>
    </row>
    <row r="15" spans="1:11" ht="18.5" x14ac:dyDescent="0.45">
      <c r="A15" s="1" t="s">
        <v>1</v>
      </c>
      <c r="B15" s="2" t="s">
        <v>2</v>
      </c>
      <c r="C15" s="2" t="s">
        <v>3</v>
      </c>
      <c r="D15" s="55" t="s">
        <v>21</v>
      </c>
      <c r="E15" s="56" t="s">
        <v>21</v>
      </c>
      <c r="F15" s="56" t="s">
        <v>34</v>
      </c>
      <c r="G15" s="72" t="s">
        <v>35</v>
      </c>
      <c r="H15" s="59"/>
      <c r="I15" s="55" t="s">
        <v>25</v>
      </c>
      <c r="J15" s="56" t="s">
        <v>39</v>
      </c>
      <c r="K15" s="72" t="s">
        <v>2</v>
      </c>
    </row>
    <row r="16" spans="1:11" ht="18.5" x14ac:dyDescent="0.45">
      <c r="A16" s="87">
        <v>3</v>
      </c>
      <c r="B16" s="88">
        <v>5</v>
      </c>
      <c r="C16" s="86">
        <f>IF(C27&lt;1000,D27,1000)</f>
        <v>1000</v>
      </c>
      <c r="D16" s="80">
        <f>SUM(A16*60)</f>
        <v>180</v>
      </c>
      <c r="E16" s="81">
        <f>SUM(B16+D16)</f>
        <v>185</v>
      </c>
      <c r="F16" s="82">
        <f>SUM(E9/E16)</f>
        <v>1.1531351351351351</v>
      </c>
      <c r="G16" s="83">
        <f>SUM(F16*F16*F16)</f>
        <v>1.5333475897636071</v>
      </c>
      <c r="H16" s="59"/>
      <c r="I16" s="84">
        <f>SUM(K14/60)</f>
        <v>3.4725976313677851</v>
      </c>
      <c r="J16" s="81">
        <f>SUM(J11*60)</f>
        <v>180</v>
      </c>
      <c r="K16" s="85">
        <f>SUM(K14-J16)</f>
        <v>28.355857882067113</v>
      </c>
    </row>
    <row r="18" spans="1:11" s="16" customFormat="1" ht="18" customHeight="1" x14ac:dyDescent="0.45">
      <c r="A18" s="106" t="s">
        <v>9</v>
      </c>
      <c r="B18" s="106"/>
      <c r="C18" s="106"/>
      <c r="D18" s="106"/>
      <c r="E18" s="106"/>
      <c r="F18" s="106"/>
      <c r="G18" s="106"/>
      <c r="H18" s="15"/>
    </row>
    <row r="19" spans="1:11" s="89" customFormat="1" ht="18" customHeight="1" x14ac:dyDescent="0.5">
      <c r="A19" s="111" t="s">
        <v>10</v>
      </c>
      <c r="B19" s="111"/>
      <c r="C19" s="111"/>
      <c r="D19" s="111"/>
      <c r="F19" s="90"/>
      <c r="G19" s="90"/>
    </row>
    <row r="20" spans="1:11" s="16" customFormat="1" ht="18" customHeight="1" x14ac:dyDescent="0.45">
      <c r="A20" s="107" t="s">
        <v>11</v>
      </c>
      <c r="B20" s="107"/>
      <c r="C20" s="107"/>
      <c r="D20" s="107"/>
      <c r="E20" s="107"/>
      <c r="F20" s="107"/>
      <c r="G20" s="107"/>
      <c r="I20" s="17"/>
      <c r="J20" s="18"/>
      <c r="K20" s="19"/>
    </row>
    <row r="21" spans="1:11" s="16" customFormat="1" ht="18" customHeight="1" x14ac:dyDescent="0.45">
      <c r="A21" s="108" t="s">
        <v>12</v>
      </c>
      <c r="B21" s="108"/>
      <c r="C21" s="108"/>
      <c r="D21" s="108"/>
      <c r="E21" s="108"/>
      <c r="F21" s="108"/>
      <c r="G21" s="108"/>
      <c r="I21" s="20"/>
      <c r="J21" s="21"/>
      <c r="K21" s="22"/>
    </row>
    <row r="22" spans="1:11" s="16" customFormat="1" ht="18" customHeight="1" x14ac:dyDescent="0.45">
      <c r="A22" s="23" t="s">
        <v>13</v>
      </c>
      <c r="B22" s="24"/>
      <c r="C22" s="25"/>
      <c r="F22" s="3"/>
      <c r="G22" s="3"/>
      <c r="I22" s="26"/>
      <c r="J22" s="26"/>
      <c r="K22" s="26"/>
    </row>
    <row r="23" spans="1:11" s="16" customFormat="1" ht="18" customHeight="1" x14ac:dyDescent="0.45">
      <c r="A23" s="108" t="s">
        <v>14</v>
      </c>
      <c r="B23" s="108"/>
      <c r="C23" s="108"/>
      <c r="D23" s="108"/>
      <c r="E23" s="108"/>
      <c r="F23" s="108"/>
      <c r="G23" s="108"/>
      <c r="I23" s="26"/>
      <c r="J23" s="27"/>
      <c r="K23" s="28"/>
    </row>
    <row r="24" spans="1:11" s="16" customFormat="1" ht="18" customHeight="1" x14ac:dyDescent="0.45">
      <c r="A24" s="29"/>
      <c r="B24" s="29"/>
      <c r="C24" s="29"/>
      <c r="D24" s="29"/>
      <c r="E24" s="29"/>
      <c r="F24" s="29"/>
      <c r="G24" s="29"/>
      <c r="I24" s="26"/>
      <c r="J24" s="27"/>
      <c r="K24" s="26"/>
    </row>
    <row r="25" spans="1:11" s="35" customFormat="1" ht="18" customHeight="1" x14ac:dyDescent="0.4">
      <c r="A25" s="30" t="s">
        <v>15</v>
      </c>
      <c r="B25" s="31"/>
      <c r="C25" s="32"/>
      <c r="D25" s="33"/>
      <c r="E25" s="33"/>
      <c r="F25" s="34"/>
      <c r="G25" s="34"/>
      <c r="I25" s="36"/>
      <c r="J25" s="37"/>
      <c r="K25" s="36"/>
    </row>
    <row r="26" spans="1:11" s="16" customFormat="1" ht="18" customHeight="1" x14ac:dyDescent="0.35">
      <c r="A26" s="38" t="s">
        <v>36</v>
      </c>
      <c r="B26" s="39" t="s">
        <v>37</v>
      </c>
      <c r="C26" s="109" t="s">
        <v>38</v>
      </c>
      <c r="D26" s="110"/>
      <c r="F26" s="3"/>
      <c r="G26" s="3"/>
      <c r="I26" s="36"/>
      <c r="J26" s="37"/>
      <c r="K26" s="36"/>
    </row>
    <row r="27" spans="1:11" s="16" customFormat="1" ht="18" customHeight="1" x14ac:dyDescent="0.35">
      <c r="A27" s="40">
        <f>SUM(E16/E9)</f>
        <v>0.86720105001640657</v>
      </c>
      <c r="B27" s="41">
        <f>SUM(A27*A27*A27)</f>
        <v>0.65216784940077932</v>
      </c>
      <c r="C27" s="42">
        <f>SUM(1000/B27)</f>
        <v>1533.3475897636069</v>
      </c>
      <c r="D27" s="43">
        <f>ROUNDDOWN(C27,0)</f>
        <v>1533</v>
      </c>
      <c r="F27" s="3"/>
      <c r="G27" s="3"/>
      <c r="I27" s="44"/>
      <c r="J27" s="37"/>
      <c r="K27" s="36"/>
    </row>
    <row r="28" spans="1:11" s="16" customFormat="1" ht="18" customHeight="1" x14ac:dyDescent="0.35">
      <c r="A28" s="45"/>
      <c r="B28" s="24"/>
      <c r="C28" s="25"/>
      <c r="F28" s="3"/>
      <c r="G28" s="3"/>
      <c r="I28" s="3"/>
      <c r="J28" s="3"/>
      <c r="K28" s="3"/>
    </row>
    <row r="29" spans="1:11" s="48" customFormat="1" ht="18" customHeight="1" x14ac:dyDescent="0.3">
      <c r="A29" s="46" t="s">
        <v>16</v>
      </c>
      <c r="B29" s="46" t="s">
        <v>17</v>
      </c>
      <c r="C29" s="97" t="s">
        <v>18</v>
      </c>
      <c r="D29" s="97"/>
      <c r="E29" s="98" t="s">
        <v>19</v>
      </c>
      <c r="F29" s="98"/>
      <c r="G29" s="47">
        <v>45082</v>
      </c>
      <c r="I29" s="49"/>
      <c r="J29" s="49"/>
      <c r="K29" s="49"/>
    </row>
  </sheetData>
  <sheetProtection password="EE9F" sheet="1" objects="1" scenarios="1"/>
  <mergeCells count="19">
    <mergeCell ref="I1:K1"/>
    <mergeCell ref="I2:K2"/>
    <mergeCell ref="A7:C7"/>
    <mergeCell ref="A14:C14"/>
    <mergeCell ref="A3:G3"/>
    <mergeCell ref="A4:G4"/>
    <mergeCell ref="A5:G5"/>
    <mergeCell ref="I5:K5"/>
    <mergeCell ref="C29:D29"/>
    <mergeCell ref="E29:F29"/>
    <mergeCell ref="F8:G8"/>
    <mergeCell ref="J9:K9"/>
    <mergeCell ref="D11:G11"/>
    <mergeCell ref="A18:G18"/>
    <mergeCell ref="A20:G20"/>
    <mergeCell ref="A21:G21"/>
    <mergeCell ref="A23:G23"/>
    <mergeCell ref="C26:D26"/>
    <mergeCell ref="A19:D19"/>
  </mergeCells>
  <hyperlinks>
    <hyperlink ref="A19" r:id="rId1" display="https://www.worldaquatics.com/masters/records"/>
    <hyperlink ref="C29" r:id="rId2"/>
  </hyperlinks>
  <pageMargins left="0.7" right="0.7" top="0.78740157499999996" bottom="0.78740157499999996" header="0.3" footer="0.3"/>
  <pageSetup paperSize="9" orientation="portrait" horizontalDpi="4294967293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Masterspunkte ab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 Frei</dc:creator>
  <cp:lastModifiedBy>Kurt Frei</cp:lastModifiedBy>
  <dcterms:created xsi:type="dcterms:W3CDTF">2023-05-14T07:02:46Z</dcterms:created>
  <dcterms:modified xsi:type="dcterms:W3CDTF">2023-06-05T15:37:47Z</dcterms:modified>
</cp:coreProperties>
</file>